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0" sheetId="1" r:id="rId1"/>
  </sheets>
  <definedNames>
    <definedName name="_xlnm.Print_Area" localSheetId="0">'2010'!$A$2:$E$98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4,3-ЖТК
3,7-иные</t>
        </r>
      </text>
    </comment>
  </commentList>
</comments>
</file>

<file path=xl/sharedStrings.xml><?xml version="1.0" encoding="utf-8"?>
<sst xmlns="http://schemas.openxmlformats.org/spreadsheetml/2006/main" count="193" uniqueCount="161">
  <si>
    <t>Приложение № 1</t>
  </si>
  <si>
    <t>ПРОЕК</t>
  </si>
  <si>
    <t>Согласовано:</t>
  </si>
  <si>
    <t>Утверждаю:</t>
  </si>
  <si>
    <t>Председатель Дорпрофсожа</t>
  </si>
  <si>
    <t>Начальник дороги</t>
  </si>
  <si>
    <t>_______________В.В.Гордиенко</t>
  </si>
  <si>
    <t>__________________</t>
  </si>
  <si>
    <t xml:space="preserve">     В.Г.Рейнгардт</t>
  </si>
  <si>
    <t xml:space="preserve">                                          СМЕТА                                        </t>
  </si>
  <si>
    <t xml:space="preserve">расходов, направленных на реализацию Коллективного договора         </t>
  </si>
  <si>
    <t xml:space="preserve">                                         Красноярской ж.д. - филиала ОАО "РЖД" на  2010 г.                    млн.руб.</t>
  </si>
  <si>
    <t>Пункт КД</t>
  </si>
  <si>
    <t xml:space="preserve"> Обязательства коллективного договора </t>
  </si>
  <si>
    <t xml:space="preserve">         Исполнитель</t>
  </si>
  <si>
    <t>План</t>
  </si>
  <si>
    <t>2010 г.</t>
  </si>
  <si>
    <t>Выплата социальных гарантий, относящихся на себестоимость</t>
  </si>
  <si>
    <t>4.4.11.</t>
  </si>
  <si>
    <t xml:space="preserve">Добровольное страхование работников: </t>
  </si>
  <si>
    <t>медицинское</t>
  </si>
  <si>
    <t>Структурные подразделения</t>
  </si>
  <si>
    <t>страхование от несчастных случаев  работников дороги</t>
  </si>
  <si>
    <t>ЖАСО</t>
  </si>
  <si>
    <t>3.1.7.</t>
  </si>
  <si>
    <t>Обязательные предварительные (при поступлении  на работу) медицинские осмотры, в том числе и  стационарное обследование работников, связанных с движением поездов, руководящих должностей</t>
  </si>
  <si>
    <t>Структурные подразделения,мед. учереждения</t>
  </si>
  <si>
    <t>3.2.4.</t>
  </si>
  <si>
    <t>Доплаты работникам, занятым на работах с тяжелыми и особо тяжелыми условиями труда</t>
  </si>
  <si>
    <t>4.2.8.</t>
  </si>
  <si>
    <t>Возмещение расходов машинистам и помощникам машинистов локомотивов в поездном движении</t>
  </si>
  <si>
    <t xml:space="preserve">4.2.4. </t>
  </si>
  <si>
    <t>Оплата времени следования работника от постоянного пункта сбора до места предстоящей работы</t>
  </si>
  <si>
    <t>3.2.9.</t>
  </si>
  <si>
    <t>Оплата дополнительных отпусков</t>
  </si>
  <si>
    <t>3.3.2.</t>
  </si>
  <si>
    <t>Профессиональная подготовка, переподготовка и повышение квалификации работников</t>
  </si>
  <si>
    <t>3.4.3.</t>
  </si>
  <si>
    <t xml:space="preserve">Расходы, связанные с увольнением работников в связи с сокращением  численности штата </t>
  </si>
  <si>
    <t>4.4.1.</t>
  </si>
  <si>
    <t xml:space="preserve">Выплата единовременного поощрения при увольнении работника, впервые из  Компании в связи с уходом на пенсию (в т.ч. по инвалидности) </t>
  </si>
  <si>
    <t>4.4.2.</t>
  </si>
  <si>
    <t xml:space="preserve">Оказание материальной помощи работникам при уходе в очередной отпуск </t>
  </si>
  <si>
    <t>4.4.30.</t>
  </si>
  <si>
    <t>Материальная помощь при возвращении  уволенных в запас военнослужащих</t>
  </si>
  <si>
    <t>4.4.29.</t>
  </si>
  <si>
    <t xml:space="preserve">Оказание материальной помощи работникам при возникновении экстремальных, семейных и  личных обстоятельств </t>
  </si>
  <si>
    <t>4.4.19.</t>
  </si>
  <si>
    <t>Оплата ритуальных услуг и разовая материальная помощь семьям умерших работников</t>
  </si>
  <si>
    <t>4.4.6.</t>
  </si>
  <si>
    <t>Негосударственное пенсионное обеспечение</t>
  </si>
  <si>
    <t>НФ,"Благосостояние.</t>
  </si>
  <si>
    <t>4.4.5.</t>
  </si>
  <si>
    <t>Строительство  жилых помещений по  утвержденному плану  инвестиций</t>
  </si>
  <si>
    <t>НФ</t>
  </si>
  <si>
    <t>4.4.22.</t>
  </si>
  <si>
    <t>Предоставление оплачиваемых дней в случае смерти членов семьи</t>
  </si>
  <si>
    <t>3.5.7.</t>
  </si>
  <si>
    <t>Выдача молока или других равноценных  продуктов работникам, занятым  на работах с вредными  условиями труда</t>
  </si>
  <si>
    <t>4.4.10.</t>
  </si>
  <si>
    <t>Выплата компенсаций работающим инвалидам труда, получившим инвалидность по увечью по вине Компании</t>
  </si>
  <si>
    <t>4.4.13.</t>
  </si>
  <si>
    <t>Оздоровление работников, членов их семей в санаториях-профилакториях Дирекции оздоровительных учреждений Компании и других санаторно-курортных учреждениях работников.</t>
  </si>
  <si>
    <t>4.4.21.</t>
  </si>
  <si>
    <t xml:space="preserve"> Оплачиваемые отпуска при рождении ребенка, регистрации брака</t>
  </si>
  <si>
    <t>4.4.24.</t>
  </si>
  <si>
    <t>Единовременное пособие при рождении ребенка</t>
  </si>
  <si>
    <t>4.4.26.</t>
  </si>
  <si>
    <t>Ежемесячное пособие по уходу за ребенком до 3-х лет</t>
  </si>
  <si>
    <t>4.3.8.</t>
  </si>
  <si>
    <t>Оплата за аренду жилья молодым специалистам</t>
  </si>
  <si>
    <t>3.5.2.</t>
  </si>
  <si>
    <t>Средства на мероприятия по охране труда</t>
  </si>
  <si>
    <t xml:space="preserve"> НБТ, структурн. Подразделения</t>
  </si>
  <si>
    <t>4.4.9.</t>
  </si>
  <si>
    <t>Выплата единовременного пособия семьям работников, погибших вследствие несчастного случая на  производстве</t>
  </si>
  <si>
    <t xml:space="preserve">Единовременное пособие при установлении работнику группы  инвалидности вследствие несчастного случая на производстве </t>
  </si>
  <si>
    <t>3.1.8.</t>
  </si>
  <si>
    <t>Выдача бесплатной форменной одежды работникам, связанным движением поездов и обслуживанием пассажиров( в том числе машинистам-инструк.ССПС)</t>
  </si>
  <si>
    <t>Выплаты социальных гарантий, относящихся на себестоимость - ВСЕГО</t>
  </si>
  <si>
    <t xml:space="preserve">         Выплата социальных гарантий, за счет внереализационных расходов</t>
  </si>
  <si>
    <t>Стр.3700 Внереализационные расходы, направленные на осуществление спортивных мероприятий, отдыха , просветительного характера, и иных аналогичных мероприятий.</t>
  </si>
  <si>
    <t>4.4.17.</t>
  </si>
  <si>
    <t>Организация отдыха детей в оздоровительных лагерях</t>
  </si>
  <si>
    <t>НФ, ДПРОФ</t>
  </si>
  <si>
    <t>4.4.14.</t>
  </si>
  <si>
    <t>Финансирование мероприятий:</t>
  </si>
  <si>
    <t>спортивных</t>
  </si>
  <si>
    <t>ДФСК</t>
  </si>
  <si>
    <t>культурных</t>
  </si>
  <si>
    <t>ДК ЖД</t>
  </si>
  <si>
    <t>4.4.18.</t>
  </si>
  <si>
    <t>Страхование детей на время их пребывания в детских оздоровительных центрах</t>
  </si>
  <si>
    <t>НФ, ДСС</t>
  </si>
  <si>
    <t>4.3.15</t>
  </si>
  <si>
    <t>Перевозка детей железнодорожников с линейных станций в школы, находящиеся в другой местности</t>
  </si>
  <si>
    <t>НФ, ЭЧ Саянская</t>
  </si>
  <si>
    <t>Всего расходов стр.3700</t>
  </si>
  <si>
    <t xml:space="preserve">      Стр.3800     Внереализационные расходы , направленные на содержание  социальных объектов</t>
  </si>
  <si>
    <t xml:space="preserve">4.4.4. </t>
  </si>
  <si>
    <t>Средства на содержание и развитие объектов социальной сферы:</t>
  </si>
  <si>
    <t>-  здравоохранения</t>
  </si>
  <si>
    <t>- культуры</t>
  </si>
  <si>
    <t>- спорта</t>
  </si>
  <si>
    <t>- детских оздоровительных лагерей</t>
  </si>
  <si>
    <t>- санаториев и домов отдыха</t>
  </si>
  <si>
    <t>Всего расходов стр 3800</t>
  </si>
  <si>
    <t xml:space="preserve">   Стр.3900 Внереализационные расходы, направленные на социальные выплаты  неработающим пенсионерам и работникам иных видов деятельности</t>
  </si>
  <si>
    <t>4.6.7.</t>
  </si>
  <si>
    <t>Оплата на изготовление и ремонт зубных протезов (кроме протезов из драгоценных металлов)</t>
  </si>
  <si>
    <t>4.6.8.</t>
  </si>
  <si>
    <t>Оплата ритуальных услуг и разовая материальная помощь семьям неработающих пенсионеров</t>
  </si>
  <si>
    <t>4.6.9.</t>
  </si>
  <si>
    <t>Ежемесячная доплата председателям Советов Ветеранов, раходы на осуществление деятельности Советов Ветеран</t>
  </si>
  <si>
    <t>Структ.предприятия,  Дор.совет ветеранов</t>
  </si>
  <si>
    <t>4.6.10.</t>
  </si>
  <si>
    <t>Предоставление неработающим пенсионерам путевок на санаторно-курортное  лечение</t>
  </si>
  <si>
    <t>НЗК</t>
  </si>
  <si>
    <t>4.6.6.</t>
  </si>
  <si>
    <t>Материальная помощь для обеспечения бытовым топливом лицам, указанным в п.6.6.1, 6.6.2, 6.6.3, 6.6.4 Правил обеспечения бытовым топливом</t>
  </si>
  <si>
    <t>Доставка и выгрузка бытового топлива</t>
  </si>
  <si>
    <t>Подписка газеты "Красноярский железнодорожник", доставка газеты через почтовую экспедицию по РХ и Кемеровской области.</t>
  </si>
  <si>
    <t>4.6.13</t>
  </si>
  <si>
    <t>Выплаты неработающим пенсионерам, имеющим звание Почетный работник Красноярской ж.д.</t>
  </si>
  <si>
    <t>4.4.29</t>
  </si>
  <si>
    <t>Оказание материальной помощи неработающим пенсионерам при возникновении экстремальных ситуаций.</t>
  </si>
  <si>
    <t>Дорожная социальная комиссия</t>
  </si>
  <si>
    <t>4.10.9.</t>
  </si>
  <si>
    <t>Выплата единовременного пособия семьям работников,погибших на производстве. Ежемесячное  пособие детям погибшего работника</t>
  </si>
  <si>
    <t>Всего расходов стр. 3900</t>
  </si>
  <si>
    <t xml:space="preserve">     Стр 4700 Прочие расходы, связанные  с отчислением средств профорганизациям на цели, определенные колдоговором .</t>
  </si>
  <si>
    <t>4.7.7.</t>
  </si>
  <si>
    <t>Оплата труда руководителям первичных профсоюзных организаций с численностью членов профсоюза свыше 500 человек</t>
  </si>
  <si>
    <t>НФ,Дпроф</t>
  </si>
  <si>
    <t>4.7.9.</t>
  </si>
  <si>
    <t>Выплата единовременного поощрения за добросовестный труд на ж.д.транспорте при уходе на пенсию</t>
  </si>
  <si>
    <t>Дпроф</t>
  </si>
  <si>
    <t xml:space="preserve">4.12.10. </t>
  </si>
  <si>
    <t>Поощрение выборных и штатных профсоюзных работников</t>
  </si>
  <si>
    <t>НФ, Дпроф</t>
  </si>
  <si>
    <t>Оздоровление выборных и штатных профработников и членов их семей</t>
  </si>
  <si>
    <t>4.7.3.</t>
  </si>
  <si>
    <t>Расходы по содержанию помещений для профорганизаций, средства связи, электронной и множительной техники, транспорта</t>
  </si>
  <si>
    <t>Всего расходов стр. 4700</t>
  </si>
  <si>
    <t xml:space="preserve"> </t>
  </si>
  <si>
    <t xml:space="preserve">     Стр 4500 Прочие расходы, связанные  с отчислением средств профорганизациям на цели, определенные колдоговором .</t>
  </si>
  <si>
    <t>4.7.2.</t>
  </si>
  <si>
    <t>Проведение мероприятий по социальной защите интересов железнодорожников и членов их семей, и мероприятий согласно уставной деятельности.</t>
  </si>
  <si>
    <t>НФ, ДПроф</t>
  </si>
  <si>
    <t>Всего расходов стр. 4500</t>
  </si>
  <si>
    <t>Стр. 4500 Средства перечисляемые в благотворительный фонд "Почет"</t>
  </si>
  <si>
    <t>4.6.3.</t>
  </si>
  <si>
    <t>Выплаты  неработающим пенсионерам ,не имеющим право на негосударственное пенсионное обеспечение, а также награжденным знаком"Почетный железнодорожник"</t>
  </si>
  <si>
    <t>Ежемесячная помощь ветеранов</t>
  </si>
  <si>
    <t>На приобретение бытового топлива</t>
  </si>
  <si>
    <t>День Победы</t>
  </si>
  <si>
    <t>День пожилого человека</t>
  </si>
  <si>
    <t>Выплаты соц. гарантий,  за счет внереализационных расходов - ВСЕГО</t>
  </si>
  <si>
    <t>Итого выплаты социальных гарантий</t>
  </si>
  <si>
    <t>Заместитель начальника железной дороги по                    кадрам и социальным вопросам</t>
  </si>
  <si>
    <t>Н.А.Захаров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</si>
</sst>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#,##0.0"/>
    <numFmt numFmtId="174" formatCode="0.0"/>
    <numFmt numFmtId="175" formatCode="[$-FC19]d\ mmmm\ yyyy\ &quot;г.&quot;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%"/>
  </numFmts>
  <fonts count="50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14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b/>
      <sz val="12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4" fontId="4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74" fontId="8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vertical="top" wrapText="1"/>
    </xf>
    <xf numFmtId="0" fontId="10" fillId="0" borderId="15" xfId="0" applyFont="1" applyBorder="1" applyAlignment="1">
      <alignment wrapText="1"/>
    </xf>
    <xf numFmtId="0" fontId="10" fillId="0" borderId="14" xfId="0" applyFont="1" applyBorder="1" applyAlignment="1">
      <alignment horizontal="left" wrapText="1"/>
    </xf>
    <xf numFmtId="17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vertical="top" wrapText="1"/>
    </xf>
    <xf numFmtId="174" fontId="5" fillId="0" borderId="0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vertical="top" wrapText="1"/>
    </xf>
    <xf numFmtId="174" fontId="4" fillId="0" borderId="14" xfId="0" applyNumberFormat="1" applyFont="1" applyBorder="1" applyAlignment="1">
      <alignment horizontal="center" vertical="top" wrapText="1"/>
    </xf>
    <xf numFmtId="174" fontId="4" fillId="0" borderId="14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wrapText="1"/>
    </xf>
    <xf numFmtId="14" fontId="4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 wrapText="1"/>
    </xf>
    <xf numFmtId="17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174" fontId="4" fillId="0" borderId="12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174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2" fontId="4" fillId="0" borderId="14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14" fontId="4" fillId="0" borderId="14" xfId="0" applyNumberFormat="1" applyFont="1" applyFill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justify" wrapText="1"/>
    </xf>
    <xf numFmtId="174" fontId="4" fillId="0" borderId="14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74" fontId="5" fillId="0" borderId="19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174" fontId="4" fillId="0" borderId="0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left" wrapText="1"/>
    </xf>
    <xf numFmtId="174" fontId="4" fillId="33" borderId="14" xfId="0" applyNumberFormat="1" applyFont="1" applyFill="1" applyBorder="1" applyAlignment="1">
      <alignment horizontal="center" vertical="top"/>
    </xf>
    <xf numFmtId="0" fontId="10" fillId="0" borderId="15" xfId="0" applyFont="1" applyBorder="1" applyAlignment="1">
      <alignment horizontal="left" wrapText="1" indent="2"/>
    </xf>
    <xf numFmtId="49" fontId="4" fillId="0" borderId="14" xfId="0" applyNumberFormat="1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174" fontId="4" fillId="0" borderId="14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8" fillId="0" borderId="14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top"/>
    </xf>
    <xf numFmtId="174" fontId="8" fillId="0" borderId="14" xfId="0" applyNumberFormat="1" applyFont="1" applyFill="1" applyBorder="1" applyAlignment="1">
      <alignment horizontal="center" vertical="top"/>
    </xf>
    <xf numFmtId="0" fontId="12" fillId="33" borderId="15" xfId="0" applyFont="1" applyFill="1" applyBorder="1" applyAlignment="1">
      <alignment vertical="top" wrapText="1"/>
    </xf>
    <xf numFmtId="0" fontId="12" fillId="33" borderId="20" xfId="0" applyFont="1" applyFill="1" applyBorder="1" applyAlignment="1">
      <alignment horizontal="left" wrapText="1"/>
    </xf>
    <xf numFmtId="49" fontId="12" fillId="33" borderId="15" xfId="0" applyNumberFormat="1" applyFont="1" applyFill="1" applyBorder="1" applyAlignment="1">
      <alignment vertical="top" wrapText="1"/>
    </xf>
    <xf numFmtId="49" fontId="4" fillId="0" borderId="20" xfId="0" applyNumberFormat="1" applyFont="1" applyBorder="1" applyAlignment="1">
      <alignment vertical="top" wrapText="1"/>
    </xf>
    <xf numFmtId="49" fontId="12" fillId="33" borderId="14" xfId="0" applyNumberFormat="1" applyFont="1" applyFill="1" applyBorder="1" applyAlignment="1">
      <alignment vertical="top" wrapText="1"/>
    </xf>
    <xf numFmtId="0" fontId="12" fillId="33" borderId="21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left" vertical="top"/>
    </xf>
    <xf numFmtId="0" fontId="12" fillId="33" borderId="15" xfId="0" applyFont="1" applyFill="1" applyBorder="1" applyAlignment="1">
      <alignment horizontal="left" wrapText="1"/>
    </xf>
    <xf numFmtId="174" fontId="5" fillId="33" borderId="14" xfId="0" applyNumberFormat="1" applyFont="1" applyFill="1" applyBorder="1" applyAlignment="1">
      <alignment horizontal="center" vertical="top"/>
    </xf>
    <xf numFmtId="174" fontId="5" fillId="33" borderId="0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vertical="top" wrapText="1"/>
    </xf>
    <xf numFmtId="2" fontId="4" fillId="0" borderId="14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 wrapText="1"/>
    </xf>
    <xf numFmtId="174" fontId="5" fillId="0" borderId="21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left" vertical="justify" wrapText="1"/>
    </xf>
    <xf numFmtId="0" fontId="12" fillId="0" borderId="14" xfId="0" applyFont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left" vertical="justify" wrapText="1"/>
    </xf>
    <xf numFmtId="0" fontId="8" fillId="0" borderId="14" xfId="0" applyFont="1" applyBorder="1" applyAlignment="1">
      <alignment horizontal="center" vertical="center" wrapText="1"/>
    </xf>
    <xf numFmtId="174" fontId="8" fillId="0" borderId="14" xfId="0" applyNumberFormat="1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top" wrapText="1"/>
    </xf>
    <xf numFmtId="174" fontId="4" fillId="33" borderId="20" xfId="0" applyNumberFormat="1" applyFont="1" applyFill="1" applyBorder="1" applyAlignment="1">
      <alignment horizontal="right" vertical="top"/>
    </xf>
    <xf numFmtId="49" fontId="4" fillId="0" borderId="10" xfId="0" applyNumberFormat="1" applyFont="1" applyBorder="1" applyAlignment="1">
      <alignment vertical="top" wrapText="1"/>
    </xf>
    <xf numFmtId="0" fontId="12" fillId="33" borderId="22" xfId="0" applyFont="1" applyFill="1" applyBorder="1" applyAlignment="1">
      <alignment horizontal="right" vertical="justify" wrapText="1"/>
    </xf>
    <xf numFmtId="174" fontId="5" fillId="0" borderId="1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174" fontId="5" fillId="0" borderId="25" xfId="0" applyNumberFormat="1" applyFont="1" applyBorder="1" applyAlignment="1">
      <alignment horizontal="center" vertical="center"/>
    </xf>
    <xf numFmtId="174" fontId="4" fillId="0" borderId="0" xfId="0" applyNumberFormat="1" applyFont="1" applyAlignment="1">
      <alignment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1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0" borderId="26" xfId="0" applyFont="1" applyBorder="1" applyAlignment="1">
      <alignment horizontal="left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top" wrapText="1"/>
    </xf>
    <xf numFmtId="0" fontId="11" fillId="33" borderId="17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tabSelected="1" view="pageBreakPreview" zoomScaleSheetLayoutView="100" zoomScalePageLayoutView="0" workbookViewId="0" topLeftCell="C3">
      <selection activeCell="G18" sqref="G18"/>
    </sheetView>
  </sheetViews>
  <sheetFormatPr defaultColWidth="8.796875" defaultRowHeight="15"/>
  <cols>
    <col min="1" max="1" width="6.296875" style="0" customWidth="1"/>
    <col min="2" max="2" width="36.796875" style="0" customWidth="1"/>
    <col min="3" max="3" width="13.8984375" style="0" customWidth="1"/>
    <col min="4" max="4" width="8.3984375" style="0" customWidth="1"/>
    <col min="5" max="5" width="5.8984375" style="0" customWidth="1"/>
    <col min="6" max="6" width="37.59765625" style="0" customWidth="1"/>
  </cols>
  <sheetData>
    <row r="2" ht="14.25" customHeight="1" hidden="1">
      <c r="D2" s="1" t="s">
        <v>0</v>
      </c>
    </row>
    <row r="3" ht="14.25" customHeight="1">
      <c r="D3" s="2" t="s">
        <v>1</v>
      </c>
    </row>
    <row r="4" spans="1:6" ht="18.75" customHeight="1" hidden="1">
      <c r="A4" s="3" t="s">
        <v>2</v>
      </c>
      <c r="B4" s="3"/>
      <c r="C4" s="3" t="s">
        <v>3</v>
      </c>
      <c r="D4" s="3"/>
      <c r="E4" s="3"/>
      <c r="F4" s="3"/>
    </row>
    <row r="5" spans="1:6" ht="18.75" customHeight="1" hidden="1">
      <c r="A5" s="3" t="s">
        <v>4</v>
      </c>
      <c r="B5" s="3"/>
      <c r="C5" s="3" t="s">
        <v>5</v>
      </c>
      <c r="D5" s="3"/>
      <c r="E5" s="3"/>
      <c r="F5" s="3"/>
    </row>
    <row r="6" spans="1:6" ht="33.75" customHeight="1" hidden="1">
      <c r="A6" s="123" t="s">
        <v>6</v>
      </c>
      <c r="B6" s="123"/>
      <c r="C6" s="3" t="s">
        <v>7</v>
      </c>
      <c r="D6" s="3" t="s">
        <v>8</v>
      </c>
      <c r="E6" s="3"/>
      <c r="F6" s="3"/>
    </row>
    <row r="7" spans="1:7" ht="18" customHeight="1">
      <c r="A7" s="5"/>
      <c r="B7" s="3"/>
      <c r="C7" s="1"/>
      <c r="D7" s="3"/>
      <c r="E7" s="3"/>
      <c r="F7" s="3"/>
      <c r="G7" s="3"/>
    </row>
    <row r="8" spans="1:7" ht="18">
      <c r="A8" s="127" t="s">
        <v>9</v>
      </c>
      <c r="B8" s="127"/>
      <c r="C8" s="127"/>
      <c r="D8" s="127"/>
      <c r="E8" s="3"/>
      <c r="F8" s="3"/>
      <c r="G8" s="3"/>
    </row>
    <row r="9" spans="1:7" ht="15">
      <c r="A9" s="128" t="s">
        <v>10</v>
      </c>
      <c r="B9" s="128"/>
      <c r="C9" s="128"/>
      <c r="D9" s="128"/>
      <c r="E9" s="3"/>
      <c r="F9" s="3"/>
      <c r="G9" s="3"/>
    </row>
    <row r="10" spans="1:7" ht="15.75" thickBot="1">
      <c r="A10" s="129" t="s">
        <v>11</v>
      </c>
      <c r="B10" s="129"/>
      <c r="C10" s="129"/>
      <c r="D10" s="129"/>
      <c r="E10" s="3"/>
      <c r="F10" s="3"/>
      <c r="G10" s="3"/>
    </row>
    <row r="11" spans="1:8" ht="15.75">
      <c r="A11" s="130" t="s">
        <v>12</v>
      </c>
      <c r="B11" s="132" t="s">
        <v>13</v>
      </c>
      <c r="C11" s="134" t="s">
        <v>14</v>
      </c>
      <c r="D11" s="6" t="s">
        <v>15</v>
      </c>
      <c r="E11" s="7"/>
      <c r="F11" s="7"/>
      <c r="G11" s="8"/>
      <c r="H11" s="9"/>
    </row>
    <row r="12" spans="1:8" ht="15.75" thickBot="1">
      <c r="A12" s="131"/>
      <c r="B12" s="133"/>
      <c r="C12" s="135"/>
      <c r="D12" s="10" t="s">
        <v>16</v>
      </c>
      <c r="E12" s="11"/>
      <c r="F12" s="11"/>
      <c r="G12" s="11"/>
      <c r="H12" s="12"/>
    </row>
    <row r="13" spans="1:8" ht="15">
      <c r="A13" s="13">
        <v>1</v>
      </c>
      <c r="B13" s="14">
        <v>2</v>
      </c>
      <c r="C13" s="13">
        <v>3</v>
      </c>
      <c r="D13" s="13">
        <v>4</v>
      </c>
      <c r="E13" s="11"/>
      <c r="F13" s="11"/>
      <c r="G13" s="11"/>
      <c r="H13" s="12"/>
    </row>
    <row r="14" spans="1:8" ht="15">
      <c r="A14" s="125" t="s">
        <v>17</v>
      </c>
      <c r="B14" s="126"/>
      <c r="C14" s="126"/>
      <c r="D14" s="126"/>
      <c r="E14" s="15"/>
      <c r="F14" s="15"/>
      <c r="G14" s="15"/>
      <c r="H14" s="12"/>
    </row>
    <row r="15" spans="1:8" ht="15">
      <c r="A15" s="16" t="s">
        <v>18</v>
      </c>
      <c r="B15" s="17" t="s">
        <v>19</v>
      </c>
      <c r="C15" s="18"/>
      <c r="D15" s="19">
        <f>D16+D17</f>
        <v>123.572</v>
      </c>
      <c r="E15" s="15"/>
      <c r="F15" s="15"/>
      <c r="G15" s="15"/>
      <c r="H15" s="12"/>
    </row>
    <row r="16" spans="1:8" ht="25.5">
      <c r="A16" s="20"/>
      <c r="B16" s="21" t="s">
        <v>20</v>
      </c>
      <c r="C16" s="22" t="s">
        <v>21</v>
      </c>
      <c r="D16" s="19">
        <f>126.571+9.615+0.507-15.849</f>
        <v>120.84400000000001</v>
      </c>
      <c r="E16" s="15"/>
      <c r="F16" s="15"/>
      <c r="G16" s="23"/>
      <c r="H16" s="12"/>
    </row>
    <row r="17" spans="1:8" ht="25.5">
      <c r="A17" s="20"/>
      <c r="B17" s="17" t="s">
        <v>22</v>
      </c>
      <c r="C17" s="24" t="s">
        <v>23</v>
      </c>
      <c r="D17" s="25">
        <f>2.728+0+0-0</f>
        <v>2.728</v>
      </c>
      <c r="E17" s="15"/>
      <c r="F17" s="15"/>
      <c r="G17" s="23"/>
      <c r="H17" s="12"/>
    </row>
    <row r="18" spans="1:8" ht="51">
      <c r="A18" s="20" t="s">
        <v>24</v>
      </c>
      <c r="B18" s="26" t="s">
        <v>25</v>
      </c>
      <c r="C18" s="22" t="s">
        <v>26</v>
      </c>
      <c r="D18" s="27">
        <v>33.1571</v>
      </c>
      <c r="E18" s="15"/>
      <c r="F18" s="15"/>
      <c r="G18" s="23"/>
      <c r="H18" s="12"/>
    </row>
    <row r="19" spans="1:8" ht="25.5">
      <c r="A19" s="20" t="s">
        <v>27</v>
      </c>
      <c r="B19" s="26" t="s">
        <v>28</v>
      </c>
      <c r="C19" s="22" t="s">
        <v>21</v>
      </c>
      <c r="D19" s="28">
        <v>52.94</v>
      </c>
      <c r="E19" s="15"/>
      <c r="F19" s="15"/>
      <c r="G19" s="23"/>
      <c r="H19" s="12"/>
    </row>
    <row r="20" spans="1:8" ht="25.5" customHeight="1">
      <c r="A20" s="20" t="s">
        <v>29</v>
      </c>
      <c r="B20" s="26" t="s">
        <v>30</v>
      </c>
      <c r="C20" s="22" t="s">
        <v>21</v>
      </c>
      <c r="D20" s="28">
        <v>45</v>
      </c>
      <c r="E20" s="15"/>
      <c r="F20" s="15"/>
      <c r="G20" s="23"/>
      <c r="H20" s="12"/>
    </row>
    <row r="21" spans="1:8" ht="25.5" hidden="1">
      <c r="A21" s="20" t="s">
        <v>31</v>
      </c>
      <c r="B21" s="26" t="s">
        <v>32</v>
      </c>
      <c r="C21" s="22" t="s">
        <v>21</v>
      </c>
      <c r="D21" s="27"/>
      <c r="E21" s="15"/>
      <c r="F21" s="15"/>
      <c r="G21" s="23"/>
      <c r="H21" s="12"/>
    </row>
    <row r="22" spans="1:8" ht="25.5">
      <c r="A22" s="20" t="s">
        <v>33</v>
      </c>
      <c r="B22" s="26" t="s">
        <v>34</v>
      </c>
      <c r="C22" s="22" t="s">
        <v>21</v>
      </c>
      <c r="D22" s="27">
        <v>305.1954</v>
      </c>
      <c r="E22" s="15"/>
      <c r="F22" s="15"/>
      <c r="G22" s="23"/>
      <c r="H22" s="12"/>
    </row>
    <row r="23" spans="1:8" ht="25.5">
      <c r="A23" s="16" t="s">
        <v>35</v>
      </c>
      <c r="B23" s="26" t="s">
        <v>36</v>
      </c>
      <c r="C23" s="22" t="s">
        <v>21</v>
      </c>
      <c r="D23" s="27">
        <f>53.7+1.144+0.072-0</f>
        <v>54.916000000000004</v>
      </c>
      <c r="E23" s="15"/>
      <c r="F23" s="15"/>
      <c r="G23" s="23"/>
      <c r="H23" s="12"/>
    </row>
    <row r="24" spans="1:8" ht="25.5">
      <c r="A24" s="20" t="s">
        <v>37</v>
      </c>
      <c r="B24" s="26" t="s">
        <v>38</v>
      </c>
      <c r="C24" s="22" t="s">
        <v>21</v>
      </c>
      <c r="D24" s="28">
        <f>1.26+0.12+0-0.191</f>
        <v>1.1889999999999998</v>
      </c>
      <c r="E24" s="15"/>
      <c r="F24" s="15"/>
      <c r="G24" s="23"/>
      <c r="H24" s="12"/>
    </row>
    <row r="25" spans="1:8" ht="36" customHeight="1">
      <c r="A25" s="20" t="s">
        <v>39</v>
      </c>
      <c r="B25" s="26" t="s">
        <v>40</v>
      </c>
      <c r="C25" s="22" t="s">
        <v>21</v>
      </c>
      <c r="D25" s="28">
        <f>93.243+8.893+0.3-13.47</f>
        <v>88.966</v>
      </c>
      <c r="E25" s="15"/>
      <c r="F25" s="15"/>
      <c r="G25" s="23"/>
      <c r="H25" s="12"/>
    </row>
    <row r="26" spans="1:8" ht="25.5">
      <c r="A26" s="20" t="s">
        <v>41</v>
      </c>
      <c r="B26" s="17" t="s">
        <v>42</v>
      </c>
      <c r="C26" s="29" t="s">
        <v>21</v>
      </c>
      <c r="D26" s="28">
        <v>9.7124</v>
      </c>
      <c r="E26" s="15"/>
      <c r="F26" s="15"/>
      <c r="G26" s="23"/>
      <c r="H26" s="12"/>
    </row>
    <row r="27" spans="1:8" ht="25.5">
      <c r="A27" s="16" t="s">
        <v>43</v>
      </c>
      <c r="B27" s="17" t="s">
        <v>44</v>
      </c>
      <c r="C27" s="30" t="s">
        <v>21</v>
      </c>
      <c r="D27" s="28">
        <f>1.106+0+0-0.03</f>
        <v>1.076</v>
      </c>
      <c r="E27" s="15"/>
      <c r="F27" s="15"/>
      <c r="G27" s="23"/>
      <c r="H27" s="12"/>
    </row>
    <row r="28" spans="1:8" ht="38.25">
      <c r="A28" s="31" t="s">
        <v>45</v>
      </c>
      <c r="B28" s="32" t="s">
        <v>46</v>
      </c>
      <c r="C28" s="30" t="s">
        <v>21</v>
      </c>
      <c r="D28" s="33">
        <f>0.771+0.504+0.024</f>
        <v>1.299</v>
      </c>
      <c r="E28" s="15"/>
      <c r="F28" s="15"/>
      <c r="G28" s="23"/>
      <c r="H28" s="12"/>
    </row>
    <row r="29" spans="1:8" ht="25.5">
      <c r="A29" s="34" t="s">
        <v>47</v>
      </c>
      <c r="B29" s="32" t="s">
        <v>48</v>
      </c>
      <c r="C29" s="35" t="s">
        <v>21</v>
      </c>
      <c r="D29" s="33">
        <f>1.616+0.504+0.004-0.245</f>
        <v>1.879</v>
      </c>
      <c r="E29" s="15"/>
      <c r="F29" s="15"/>
      <c r="G29" s="23"/>
      <c r="H29" s="12"/>
    </row>
    <row r="30" spans="1:8" ht="9" customHeight="1" hidden="1">
      <c r="A30" s="36"/>
      <c r="B30" s="37"/>
      <c r="C30" s="38"/>
      <c r="D30" s="39"/>
      <c r="E30" s="15"/>
      <c r="F30" s="15"/>
      <c r="G30" s="23"/>
      <c r="H30" s="12"/>
    </row>
    <row r="31" spans="1:8" ht="33" customHeight="1">
      <c r="A31" s="40" t="s">
        <v>49</v>
      </c>
      <c r="B31" s="41" t="s">
        <v>50</v>
      </c>
      <c r="C31" s="29" t="s">
        <v>51</v>
      </c>
      <c r="D31" s="42">
        <f>492.929+16.92+0.895-66.635</f>
        <v>444.109</v>
      </c>
      <c r="E31" s="15"/>
      <c r="F31" s="15"/>
      <c r="G31" s="23"/>
      <c r="H31" s="12"/>
    </row>
    <row r="32" spans="1:8" ht="24.75" customHeight="1">
      <c r="A32" s="16" t="s">
        <v>52</v>
      </c>
      <c r="B32" s="17" t="s">
        <v>53</v>
      </c>
      <c r="C32" s="30" t="s">
        <v>54</v>
      </c>
      <c r="D32" s="19">
        <v>0.13</v>
      </c>
      <c r="E32" s="43"/>
      <c r="F32" s="15"/>
      <c r="G32" s="23"/>
      <c r="H32" s="12"/>
    </row>
    <row r="33" spans="1:8" ht="25.5">
      <c r="A33" s="20" t="s">
        <v>55</v>
      </c>
      <c r="B33" s="22" t="s">
        <v>56</v>
      </c>
      <c r="C33" s="22" t="s">
        <v>21</v>
      </c>
      <c r="D33" s="44">
        <v>0.522</v>
      </c>
      <c r="E33" s="15"/>
      <c r="F33" s="15"/>
      <c r="G33" s="23"/>
      <c r="H33" s="12"/>
    </row>
    <row r="34" spans="1:8" ht="38.25">
      <c r="A34" s="45" t="s">
        <v>57</v>
      </c>
      <c r="B34" s="26" t="s">
        <v>58</v>
      </c>
      <c r="C34" s="22" t="s">
        <v>21</v>
      </c>
      <c r="D34" s="28">
        <f>4.32+0+0-0+3.7</f>
        <v>8.02</v>
      </c>
      <c r="E34" s="15"/>
      <c r="F34" s="15"/>
      <c r="G34" s="23"/>
      <c r="H34" s="12"/>
    </row>
    <row r="35" spans="1:8" ht="38.25">
      <c r="A35" s="46" t="s">
        <v>59</v>
      </c>
      <c r="B35" s="26" t="s">
        <v>60</v>
      </c>
      <c r="C35" s="22" t="s">
        <v>21</v>
      </c>
      <c r="D35" s="44">
        <v>0.115</v>
      </c>
      <c r="E35" s="15"/>
      <c r="F35" s="15"/>
      <c r="G35" s="23"/>
      <c r="H35" s="12"/>
    </row>
    <row r="36" spans="1:8" ht="51">
      <c r="A36" s="20" t="s">
        <v>61</v>
      </c>
      <c r="B36" s="26" t="s">
        <v>62</v>
      </c>
      <c r="C36" s="47" t="s">
        <v>54</v>
      </c>
      <c r="D36" s="28">
        <f>37.97+2.749+0.58-5.741</f>
        <v>35.558</v>
      </c>
      <c r="E36" s="15"/>
      <c r="F36" s="15"/>
      <c r="G36" s="23"/>
      <c r="H36" s="12"/>
    </row>
    <row r="37" spans="1:8" ht="25.5">
      <c r="A37" s="20" t="s">
        <v>63</v>
      </c>
      <c r="B37" s="17" t="s">
        <v>64</v>
      </c>
      <c r="C37" s="47" t="s">
        <v>21</v>
      </c>
      <c r="D37" s="33">
        <v>1.789</v>
      </c>
      <c r="E37" s="15"/>
      <c r="F37" s="15"/>
      <c r="G37" s="23"/>
      <c r="H37" s="12"/>
    </row>
    <row r="38" spans="1:8" ht="25.5">
      <c r="A38" s="20" t="s">
        <v>65</v>
      </c>
      <c r="B38" s="48" t="s">
        <v>66</v>
      </c>
      <c r="C38" s="18" t="s">
        <v>21</v>
      </c>
      <c r="D38" s="28">
        <f>1.394+0.24+0.011-0.213</f>
        <v>1.4319999999999997</v>
      </c>
      <c r="E38" s="15"/>
      <c r="F38" s="15"/>
      <c r="G38" s="23"/>
      <c r="H38" s="12"/>
    </row>
    <row r="39" spans="1:8" ht="25.5">
      <c r="A39" s="20" t="s">
        <v>67</v>
      </c>
      <c r="B39" s="48" t="s">
        <v>68</v>
      </c>
      <c r="C39" s="18" t="s">
        <v>21</v>
      </c>
      <c r="D39" s="28">
        <v>14.667</v>
      </c>
      <c r="E39" s="15"/>
      <c r="F39" s="15"/>
      <c r="G39" s="23"/>
      <c r="H39" s="12"/>
    </row>
    <row r="40" spans="1:8" ht="25.5">
      <c r="A40" s="20" t="s">
        <v>69</v>
      </c>
      <c r="B40" s="48" t="s">
        <v>70</v>
      </c>
      <c r="C40" s="18" t="s">
        <v>21</v>
      </c>
      <c r="D40" s="44">
        <v>8.1837</v>
      </c>
      <c r="E40" s="15"/>
      <c r="F40" s="15"/>
      <c r="G40" s="23"/>
      <c r="H40" s="12"/>
    </row>
    <row r="41" spans="1:8" ht="25.5">
      <c r="A41" s="20" t="s">
        <v>71</v>
      </c>
      <c r="B41" s="48" t="s">
        <v>72</v>
      </c>
      <c r="C41" s="18" t="s">
        <v>73</v>
      </c>
      <c r="D41" s="49">
        <f>(24641.055-1757)/100*0.7</f>
        <v>160.18838499999998</v>
      </c>
      <c r="E41" s="15"/>
      <c r="F41" s="15"/>
      <c r="G41" s="23"/>
      <c r="H41" s="12"/>
    </row>
    <row r="42" spans="1:8" ht="38.25" hidden="1">
      <c r="A42" s="20" t="s">
        <v>74</v>
      </c>
      <c r="B42" s="17" t="s">
        <v>75</v>
      </c>
      <c r="C42" s="18" t="s">
        <v>21</v>
      </c>
      <c r="D42" s="28"/>
      <c r="E42" s="15"/>
      <c r="F42" s="15"/>
      <c r="G42" s="23"/>
      <c r="H42" s="12"/>
    </row>
    <row r="43" spans="1:8" ht="38.25" hidden="1">
      <c r="A43" s="16" t="s">
        <v>59</v>
      </c>
      <c r="B43" s="17" t="s">
        <v>76</v>
      </c>
      <c r="C43" s="18" t="s">
        <v>21</v>
      </c>
      <c r="D43" s="33"/>
      <c r="E43" s="15"/>
      <c r="F43" s="15"/>
      <c r="G43" s="23"/>
      <c r="H43" s="12"/>
    </row>
    <row r="44" spans="1:8" ht="40.5" customHeight="1" thickBot="1">
      <c r="A44" s="34" t="s">
        <v>77</v>
      </c>
      <c r="B44" s="32" t="s">
        <v>78</v>
      </c>
      <c r="C44" s="50" t="s">
        <v>21</v>
      </c>
      <c r="D44" s="33">
        <f>2.999+0+0-0.066</f>
        <v>2.9330000000000003</v>
      </c>
      <c r="E44" s="15"/>
      <c r="F44" s="15"/>
      <c r="G44" s="23"/>
      <c r="H44" s="12"/>
    </row>
    <row r="45" spans="1:8" ht="15.75" thickBot="1">
      <c r="A45" s="110" t="s">
        <v>79</v>
      </c>
      <c r="B45" s="111"/>
      <c r="C45" s="111"/>
      <c r="D45" s="51">
        <f>SUM(D16:D44)</f>
        <v>1396.548985</v>
      </c>
      <c r="E45" s="52"/>
      <c r="F45" s="52"/>
      <c r="G45" s="23"/>
      <c r="H45" s="12"/>
    </row>
    <row r="46" spans="1:8" ht="15">
      <c r="A46" s="118" t="s">
        <v>80</v>
      </c>
      <c r="B46" s="119"/>
      <c r="C46" s="119"/>
      <c r="D46" s="119"/>
      <c r="E46" s="53"/>
      <c r="F46" s="53"/>
      <c r="G46" s="23"/>
      <c r="H46" s="12"/>
    </row>
    <row r="47" spans="1:8" ht="24" customHeight="1">
      <c r="A47" s="120" t="s">
        <v>81</v>
      </c>
      <c r="B47" s="121"/>
      <c r="C47" s="121"/>
      <c r="D47" s="121"/>
      <c r="E47" s="54"/>
      <c r="F47" s="54"/>
      <c r="G47" s="23"/>
      <c r="H47" s="12"/>
    </row>
    <row r="48" spans="1:8" ht="14.25" customHeight="1">
      <c r="A48" s="20" t="s">
        <v>82</v>
      </c>
      <c r="B48" s="26" t="s">
        <v>83</v>
      </c>
      <c r="C48" s="55" t="s">
        <v>84</v>
      </c>
      <c r="D48" s="56">
        <v>16.686</v>
      </c>
      <c r="E48" s="15"/>
      <c r="F48" s="15"/>
      <c r="G48" s="23"/>
      <c r="H48" s="12"/>
    </row>
    <row r="49" spans="1:8" ht="15" customHeight="1">
      <c r="A49" s="20" t="s">
        <v>85</v>
      </c>
      <c r="B49" s="17" t="s">
        <v>86</v>
      </c>
      <c r="C49" s="55"/>
      <c r="D49" s="28"/>
      <c r="E49" s="15"/>
      <c r="F49" s="15"/>
      <c r="G49" s="23"/>
      <c r="H49" s="12"/>
    </row>
    <row r="50" spans="1:8" ht="14.25" customHeight="1">
      <c r="A50" s="20"/>
      <c r="B50" s="57" t="s">
        <v>87</v>
      </c>
      <c r="C50" s="55" t="s">
        <v>88</v>
      </c>
      <c r="D50" s="28">
        <f>4489/1000</f>
        <v>4.489</v>
      </c>
      <c r="E50" s="15"/>
      <c r="F50" s="15"/>
      <c r="G50" s="23"/>
      <c r="H50" s="12"/>
    </row>
    <row r="51" spans="1:8" ht="16.5" customHeight="1">
      <c r="A51" s="20"/>
      <c r="B51" s="57" t="s">
        <v>89</v>
      </c>
      <c r="C51" s="55" t="s">
        <v>90</v>
      </c>
      <c r="D51" s="28">
        <f>48511/1000</f>
        <v>48.511</v>
      </c>
      <c r="E51" s="15"/>
      <c r="F51" s="15"/>
      <c r="G51" s="23"/>
      <c r="H51" s="12"/>
    </row>
    <row r="52" spans="1:8" ht="29.25" customHeight="1">
      <c r="A52" s="58" t="s">
        <v>91</v>
      </c>
      <c r="B52" s="59" t="s">
        <v>92</v>
      </c>
      <c r="C52" s="55" t="s">
        <v>93</v>
      </c>
      <c r="D52" s="60">
        <v>0.0962</v>
      </c>
      <c r="E52" s="15"/>
      <c r="F52" s="15"/>
      <c r="G52" s="23"/>
      <c r="H52" s="12"/>
    </row>
    <row r="53" spans="1:8" ht="37.5" customHeight="1" hidden="1">
      <c r="A53" s="58" t="s">
        <v>94</v>
      </c>
      <c r="B53" s="59" t="s">
        <v>95</v>
      </c>
      <c r="C53" s="55" t="s">
        <v>96</v>
      </c>
      <c r="D53" s="56">
        <v>0</v>
      </c>
      <c r="E53" s="15"/>
      <c r="F53" s="15"/>
      <c r="G53" s="23"/>
      <c r="H53" s="12"/>
    </row>
    <row r="54" spans="1:8" ht="15.75" customHeight="1">
      <c r="A54" s="61"/>
      <c r="B54" s="62" t="s">
        <v>97</v>
      </c>
      <c r="C54" s="63"/>
      <c r="D54" s="64">
        <f>D48+D50+D51+D52+D53</f>
        <v>69.7822</v>
      </c>
      <c r="E54" s="15"/>
      <c r="F54" s="15"/>
      <c r="G54" s="23"/>
      <c r="H54" s="12"/>
    </row>
    <row r="55" spans="1:8" ht="14.25" customHeight="1">
      <c r="A55" s="136" t="s">
        <v>98</v>
      </c>
      <c r="B55" s="137"/>
      <c r="C55" s="137"/>
      <c r="D55" s="122"/>
      <c r="E55" s="15"/>
      <c r="F55" s="15"/>
      <c r="G55" s="23"/>
      <c r="H55" s="12"/>
    </row>
    <row r="56" spans="1:8" ht="25.5">
      <c r="A56" s="58" t="s">
        <v>99</v>
      </c>
      <c r="B56" s="65" t="s">
        <v>100</v>
      </c>
      <c r="C56" s="66"/>
      <c r="D56" s="56"/>
      <c r="E56" s="15"/>
      <c r="F56" s="15"/>
      <c r="G56" s="23"/>
      <c r="H56" s="12"/>
    </row>
    <row r="57" spans="1:8" ht="15">
      <c r="A57" s="58"/>
      <c r="B57" s="67" t="s">
        <v>101</v>
      </c>
      <c r="C57" s="66"/>
      <c r="D57" s="56">
        <f>334900/1000</f>
        <v>334.9</v>
      </c>
      <c r="E57" s="15"/>
      <c r="F57" s="15"/>
      <c r="G57" s="23"/>
      <c r="H57" s="12"/>
    </row>
    <row r="58" spans="1:8" ht="15">
      <c r="A58" s="68"/>
      <c r="B58" s="69" t="s">
        <v>102</v>
      </c>
      <c r="C58" s="70"/>
      <c r="D58" s="56">
        <f>18902/1000</f>
        <v>18.902</v>
      </c>
      <c r="E58" s="15"/>
      <c r="F58" s="15"/>
      <c r="G58" s="23"/>
      <c r="H58" s="12"/>
    </row>
    <row r="59" spans="1:8" ht="15">
      <c r="A59" s="68"/>
      <c r="B59" s="69" t="s">
        <v>103</v>
      </c>
      <c r="C59" s="70"/>
      <c r="D59" s="56">
        <f>800/1000</f>
        <v>0.8</v>
      </c>
      <c r="E59" s="15"/>
      <c r="F59" s="15"/>
      <c r="G59" s="23"/>
      <c r="H59" s="12"/>
    </row>
    <row r="60" spans="1:8" ht="15">
      <c r="A60" s="68"/>
      <c r="B60" s="69" t="s">
        <v>104</v>
      </c>
      <c r="C60" s="70"/>
      <c r="D60" s="56">
        <v>0</v>
      </c>
      <c r="E60" s="15"/>
      <c r="F60" s="15"/>
      <c r="G60" s="23"/>
      <c r="H60" s="12"/>
    </row>
    <row r="61" spans="1:8" ht="15">
      <c r="A61" s="68"/>
      <c r="B61" s="69" t="s">
        <v>105</v>
      </c>
      <c r="C61" s="70"/>
      <c r="D61" s="56">
        <f>1260/1000</f>
        <v>1.26</v>
      </c>
      <c r="E61" s="15"/>
      <c r="F61" s="15"/>
      <c r="G61" s="23"/>
      <c r="H61" s="12"/>
    </row>
    <row r="62" spans="1:8" ht="15">
      <c r="A62" s="68"/>
      <c r="B62" s="71" t="s">
        <v>106</v>
      </c>
      <c r="C62" s="72"/>
      <c r="D62" s="73">
        <f>D57+D58+D59+D60+D61</f>
        <v>355.86199999999997</v>
      </c>
      <c r="E62" s="74"/>
      <c r="F62" s="74"/>
      <c r="G62" s="23"/>
      <c r="H62" s="12"/>
    </row>
    <row r="63" spans="1:8" ht="33" customHeight="1">
      <c r="A63" s="114" t="s">
        <v>107</v>
      </c>
      <c r="B63" s="115"/>
      <c r="C63" s="115"/>
      <c r="D63" s="115"/>
      <c r="E63" s="15"/>
      <c r="F63" s="15"/>
      <c r="G63" s="23"/>
      <c r="H63" s="12"/>
    </row>
    <row r="64" spans="1:8" ht="25.5">
      <c r="A64" s="75" t="s">
        <v>108</v>
      </c>
      <c r="B64" s="76" t="s">
        <v>109</v>
      </c>
      <c r="C64" s="77" t="s">
        <v>21</v>
      </c>
      <c r="D64" s="60">
        <f>6788/1000</f>
        <v>6.788</v>
      </c>
      <c r="E64" s="15"/>
      <c r="F64" s="15"/>
      <c r="G64" s="23"/>
      <c r="H64" s="12"/>
    </row>
    <row r="65" spans="1:8" ht="24.75" customHeight="1">
      <c r="A65" s="45" t="s">
        <v>110</v>
      </c>
      <c r="B65" s="76" t="s">
        <v>111</v>
      </c>
      <c r="C65" s="77" t="s">
        <v>21</v>
      </c>
      <c r="D65" s="60">
        <f>3984/1000</f>
        <v>3.984</v>
      </c>
      <c r="E65" s="15"/>
      <c r="F65" s="15"/>
      <c r="G65" s="23"/>
      <c r="H65" s="12"/>
    </row>
    <row r="66" spans="1:8" ht="25.5">
      <c r="A66" s="45" t="s">
        <v>112</v>
      </c>
      <c r="B66" s="76" t="s">
        <v>113</v>
      </c>
      <c r="C66" s="78" t="s">
        <v>114</v>
      </c>
      <c r="D66" s="60">
        <f>1732/1000</f>
        <v>1.732</v>
      </c>
      <c r="E66" s="15"/>
      <c r="F66" s="15"/>
      <c r="G66" s="23"/>
      <c r="H66" s="12"/>
    </row>
    <row r="67" spans="1:8" ht="25.5">
      <c r="A67" s="75" t="s">
        <v>115</v>
      </c>
      <c r="B67" s="79" t="s">
        <v>116</v>
      </c>
      <c r="C67" s="80" t="s">
        <v>117</v>
      </c>
      <c r="D67" s="60">
        <f>13722/1000</f>
        <v>13.722</v>
      </c>
      <c r="E67" s="15"/>
      <c r="F67" s="15"/>
      <c r="G67" s="23"/>
      <c r="H67" s="12"/>
    </row>
    <row r="68" spans="1:8" ht="38.25">
      <c r="A68" s="116" t="s">
        <v>118</v>
      </c>
      <c r="B68" s="79" t="s">
        <v>119</v>
      </c>
      <c r="C68" s="80"/>
      <c r="D68" s="60">
        <f>821/1000</f>
        <v>0.821</v>
      </c>
      <c r="E68" s="15"/>
      <c r="F68" s="15"/>
      <c r="G68" s="23"/>
      <c r="H68" s="12"/>
    </row>
    <row r="69" spans="1:8" ht="15">
      <c r="A69" s="117"/>
      <c r="B69" s="79" t="s">
        <v>120</v>
      </c>
      <c r="C69" s="80"/>
      <c r="D69" s="60">
        <f>2659/1000</f>
        <v>2.659</v>
      </c>
      <c r="E69" s="15"/>
      <c r="F69" s="15"/>
      <c r="G69" s="23"/>
      <c r="H69" s="12"/>
    </row>
    <row r="70" spans="1:8" ht="38.25">
      <c r="A70" s="81"/>
      <c r="B70" s="79" t="s">
        <v>121</v>
      </c>
      <c r="C70" s="80"/>
      <c r="D70" s="60">
        <f>563/1000</f>
        <v>0.563</v>
      </c>
      <c r="E70" s="15"/>
      <c r="F70" s="15"/>
      <c r="G70" s="23"/>
      <c r="H70" s="12"/>
    </row>
    <row r="71" spans="1:8" ht="25.5">
      <c r="A71" s="75" t="s">
        <v>122</v>
      </c>
      <c r="B71" s="79" t="s">
        <v>123</v>
      </c>
      <c r="C71" s="80" t="s">
        <v>21</v>
      </c>
      <c r="D71" s="82">
        <f>780/1000</f>
        <v>0.78</v>
      </c>
      <c r="E71" s="15"/>
      <c r="F71" s="15"/>
      <c r="G71" s="23"/>
      <c r="H71" s="12"/>
    </row>
    <row r="72" spans="1:8" ht="38.25">
      <c r="A72" s="75" t="s">
        <v>124</v>
      </c>
      <c r="B72" s="79" t="s">
        <v>125</v>
      </c>
      <c r="C72" s="80" t="s">
        <v>126</v>
      </c>
      <c r="D72" s="60">
        <v>0.5</v>
      </c>
      <c r="E72" s="15"/>
      <c r="F72" s="15"/>
      <c r="G72" s="23"/>
      <c r="H72" s="12"/>
    </row>
    <row r="73" spans="1:8" ht="38.25">
      <c r="A73" s="45" t="s">
        <v>127</v>
      </c>
      <c r="B73" s="76" t="s">
        <v>128</v>
      </c>
      <c r="C73" s="77" t="s">
        <v>21</v>
      </c>
      <c r="D73" s="60">
        <v>0.728</v>
      </c>
      <c r="E73" s="15"/>
      <c r="F73" s="15"/>
      <c r="G73" s="23"/>
      <c r="H73" s="12"/>
    </row>
    <row r="74" spans="1:8" ht="15">
      <c r="A74" s="83"/>
      <c r="B74" s="84" t="s">
        <v>129</v>
      </c>
      <c r="C74" s="85"/>
      <c r="D74" s="86">
        <f>D64+D65+D66+D67+D68+D69+D70+D71+D72+D73</f>
        <v>32.277</v>
      </c>
      <c r="E74" s="15"/>
      <c r="F74" s="15"/>
      <c r="G74" s="23"/>
      <c r="H74" s="12"/>
    </row>
    <row r="75" spans="1:8" ht="35.25" customHeight="1">
      <c r="A75" s="112" t="s">
        <v>130</v>
      </c>
      <c r="B75" s="113"/>
      <c r="C75" s="113"/>
      <c r="D75" s="113"/>
      <c r="E75" s="87"/>
      <c r="F75" s="87"/>
      <c r="G75" s="23"/>
      <c r="H75" s="12"/>
    </row>
    <row r="76" spans="1:8" ht="38.25">
      <c r="A76" s="75" t="s">
        <v>131</v>
      </c>
      <c r="B76" s="88" t="s">
        <v>132</v>
      </c>
      <c r="C76" s="89" t="s">
        <v>133</v>
      </c>
      <c r="D76" s="60">
        <f>14872/1000</f>
        <v>14.872</v>
      </c>
      <c r="E76" s="15"/>
      <c r="F76" s="15"/>
      <c r="G76" s="23"/>
      <c r="H76" s="12"/>
    </row>
    <row r="77" spans="1:8" ht="38.25">
      <c r="A77" s="90" t="s">
        <v>134</v>
      </c>
      <c r="B77" s="91" t="s">
        <v>135</v>
      </c>
      <c r="C77" s="92" t="s">
        <v>136</v>
      </c>
      <c r="D77" s="93">
        <f>4018/1000</f>
        <v>4.018</v>
      </c>
      <c r="E77" s="15"/>
      <c r="F77" s="15"/>
      <c r="G77" s="23"/>
      <c r="H77" s="12"/>
    </row>
    <row r="78" spans="1:8" ht="25.5">
      <c r="A78" s="94" t="s">
        <v>137</v>
      </c>
      <c r="B78" s="79" t="s">
        <v>138</v>
      </c>
      <c r="C78" s="95" t="s">
        <v>139</v>
      </c>
      <c r="D78" s="60">
        <f>3441/1000</f>
        <v>3.441</v>
      </c>
      <c r="E78" s="15"/>
      <c r="F78" s="15"/>
      <c r="G78" s="23"/>
      <c r="H78" s="12"/>
    </row>
    <row r="79" spans="1:8" ht="25.5">
      <c r="A79" s="94" t="s">
        <v>134</v>
      </c>
      <c r="B79" s="79" t="s">
        <v>140</v>
      </c>
      <c r="C79" s="95" t="s">
        <v>139</v>
      </c>
      <c r="D79" s="60">
        <f>1160/1000</f>
        <v>1.16</v>
      </c>
      <c r="E79" s="15"/>
      <c r="F79" s="15"/>
      <c r="G79" s="23"/>
      <c r="H79" s="12"/>
    </row>
    <row r="80" spans="1:8" ht="38.25">
      <c r="A80" s="94" t="s">
        <v>141</v>
      </c>
      <c r="B80" s="79" t="s">
        <v>142</v>
      </c>
      <c r="C80" s="95" t="s">
        <v>139</v>
      </c>
      <c r="D80" s="60">
        <f>900/1000</f>
        <v>0.9</v>
      </c>
      <c r="E80" s="15"/>
      <c r="F80" s="15"/>
      <c r="G80" s="23"/>
      <c r="H80" s="12"/>
    </row>
    <row r="81" spans="1:8" ht="22.5" customHeight="1">
      <c r="A81" s="58"/>
      <c r="B81" s="84" t="s">
        <v>143</v>
      </c>
      <c r="C81" s="96" t="s">
        <v>144</v>
      </c>
      <c r="D81" s="73">
        <f>D76+D77+D78+D79+D80</f>
        <v>24.391</v>
      </c>
      <c r="E81" s="15"/>
      <c r="F81" s="15"/>
      <c r="G81" s="23"/>
      <c r="H81" s="12"/>
    </row>
    <row r="82" spans="1:8" ht="35.25" customHeight="1">
      <c r="A82" s="112" t="s">
        <v>145</v>
      </c>
      <c r="B82" s="113"/>
      <c r="C82" s="113"/>
      <c r="D82" s="113"/>
      <c r="E82" s="87"/>
      <c r="F82" s="87"/>
      <c r="G82" s="23"/>
      <c r="H82" s="12"/>
    </row>
    <row r="83" spans="1:8" ht="46.5" customHeight="1">
      <c r="A83" s="97" t="s">
        <v>146</v>
      </c>
      <c r="B83" s="65" t="s">
        <v>147</v>
      </c>
      <c r="C83" s="98" t="s">
        <v>148</v>
      </c>
      <c r="D83" s="56">
        <f>29764/1000+3.3/1000</f>
        <v>29.7673</v>
      </c>
      <c r="E83" s="53"/>
      <c r="F83" s="53"/>
      <c r="G83" s="23"/>
      <c r="H83" s="12"/>
    </row>
    <row r="84" spans="1:8" ht="15">
      <c r="A84" s="99"/>
      <c r="B84" s="84" t="s">
        <v>149</v>
      </c>
      <c r="C84" s="99"/>
      <c r="D84" s="100">
        <f>D83</f>
        <v>29.7673</v>
      </c>
      <c r="E84" s="15"/>
      <c r="F84" s="15"/>
      <c r="G84" s="23"/>
      <c r="H84" s="12"/>
    </row>
    <row r="85" spans="1:8" ht="21" customHeight="1">
      <c r="A85" s="122" t="s">
        <v>150</v>
      </c>
      <c r="B85" s="122"/>
      <c r="C85" s="122"/>
      <c r="D85" s="122"/>
      <c r="E85" s="15"/>
      <c r="F85" s="15"/>
      <c r="G85" s="23"/>
      <c r="H85" s="12"/>
    </row>
    <row r="86" spans="1:8" ht="51">
      <c r="A86" s="58" t="s">
        <v>151</v>
      </c>
      <c r="B86" s="101" t="s">
        <v>152</v>
      </c>
      <c r="C86" s="98" t="s">
        <v>54</v>
      </c>
      <c r="D86" s="56">
        <f>D87+D88+D89+D90</f>
        <v>97.32300000000001</v>
      </c>
      <c r="E86" s="53"/>
      <c r="F86" s="53"/>
      <c r="G86" s="23"/>
      <c r="H86" s="12"/>
    </row>
    <row r="87" spans="1:8" ht="15">
      <c r="A87" s="58"/>
      <c r="B87" s="101" t="s">
        <v>153</v>
      </c>
      <c r="C87" s="102"/>
      <c r="D87" s="56">
        <v>50.376</v>
      </c>
      <c r="E87" s="53"/>
      <c r="F87" s="53"/>
      <c r="G87" s="23"/>
      <c r="H87" s="12"/>
    </row>
    <row r="88" spans="1:8" ht="15">
      <c r="A88" s="58"/>
      <c r="B88" s="101" t="s">
        <v>154</v>
      </c>
      <c r="C88" s="102"/>
      <c r="D88" s="56">
        <v>39.939</v>
      </c>
      <c r="E88" s="53"/>
      <c r="F88" s="53"/>
      <c r="G88" s="23"/>
      <c r="H88" s="12"/>
    </row>
    <row r="89" spans="1:8" ht="15">
      <c r="A89" s="58"/>
      <c r="B89" s="101" t="s">
        <v>155</v>
      </c>
      <c r="C89" s="102"/>
      <c r="D89" s="56">
        <v>3.879</v>
      </c>
      <c r="E89" s="53"/>
      <c r="F89" s="53"/>
      <c r="G89" s="23"/>
      <c r="H89" s="12"/>
    </row>
    <row r="90" spans="1:8" ht="15">
      <c r="A90" s="58"/>
      <c r="B90" s="101" t="s">
        <v>156</v>
      </c>
      <c r="C90" s="102"/>
      <c r="D90" s="56">
        <v>3.129</v>
      </c>
      <c r="E90" s="53"/>
      <c r="F90" s="53"/>
      <c r="G90" s="23"/>
      <c r="H90" s="12"/>
    </row>
    <row r="91" spans="1:8" ht="15.75" thickBot="1">
      <c r="A91" s="103"/>
      <c r="B91" s="84" t="s">
        <v>149</v>
      </c>
      <c r="C91" s="104"/>
      <c r="D91" s="105">
        <f>D86</f>
        <v>97.32300000000001</v>
      </c>
      <c r="E91" s="53"/>
      <c r="F91" s="53"/>
      <c r="G91" s="23"/>
      <c r="H91" s="12"/>
    </row>
    <row r="92" spans="1:8" ht="18.75" customHeight="1" thickBot="1">
      <c r="A92" s="106" t="s">
        <v>157</v>
      </c>
      <c r="B92" s="106"/>
      <c r="C92" s="107"/>
      <c r="D92" s="108">
        <f>D91+D84+D81+D62+D54+D74</f>
        <v>609.4025</v>
      </c>
      <c r="E92" s="52"/>
      <c r="F92" s="52"/>
      <c r="G92" s="23"/>
      <c r="H92" s="12"/>
    </row>
    <row r="93" spans="1:8" ht="20.25" customHeight="1" thickBot="1">
      <c r="A93" s="110" t="s">
        <v>158</v>
      </c>
      <c r="B93" s="111"/>
      <c r="C93" s="111"/>
      <c r="D93" s="108">
        <f>D45+D92</f>
        <v>2005.951485</v>
      </c>
      <c r="E93" s="52"/>
      <c r="F93" s="52"/>
      <c r="G93" s="23"/>
      <c r="H93" s="12"/>
    </row>
    <row r="94" spans="1:8" ht="20.25" customHeight="1">
      <c r="A94" s="124"/>
      <c r="B94" s="124"/>
      <c r="C94" s="124"/>
      <c r="D94" s="52"/>
      <c r="E94" s="52"/>
      <c r="F94" s="52"/>
      <c r="G94" s="23"/>
      <c r="H94" s="12"/>
    </row>
    <row r="95" spans="1:7" ht="15">
      <c r="A95" s="5"/>
      <c r="B95" s="3"/>
      <c r="C95" s="4"/>
      <c r="D95" s="1"/>
      <c r="E95" s="109"/>
      <c r="F95" s="109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25.5">
      <c r="A97" s="3"/>
      <c r="B97" s="5" t="s">
        <v>159</v>
      </c>
      <c r="C97" s="3"/>
      <c r="D97" s="3" t="s">
        <v>160</v>
      </c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1" ht="15.75" customHeight="1"/>
  </sheetData>
  <sheetProtection/>
  <mergeCells count="19">
    <mergeCell ref="A6:B6"/>
    <mergeCell ref="A94:C94"/>
    <mergeCell ref="A14:D14"/>
    <mergeCell ref="A8:D8"/>
    <mergeCell ref="A9:D9"/>
    <mergeCell ref="A10:D10"/>
    <mergeCell ref="A11:A12"/>
    <mergeCell ref="B11:B12"/>
    <mergeCell ref="C11:C12"/>
    <mergeCell ref="A55:D55"/>
    <mergeCell ref="A93:C93"/>
    <mergeCell ref="A75:D75"/>
    <mergeCell ref="A82:D82"/>
    <mergeCell ref="A63:D63"/>
    <mergeCell ref="A68:A69"/>
    <mergeCell ref="A45:C45"/>
    <mergeCell ref="A46:D46"/>
    <mergeCell ref="A47:D47"/>
    <mergeCell ref="A85:D8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Андреечкина Татьяна Александровна</cp:lastModifiedBy>
  <dcterms:created xsi:type="dcterms:W3CDTF">2010-03-01T09:41:09Z</dcterms:created>
  <dcterms:modified xsi:type="dcterms:W3CDTF">2017-02-01T05:14:57Z</dcterms:modified>
  <cp:category/>
  <cp:version/>
  <cp:contentType/>
  <cp:contentStatus/>
</cp:coreProperties>
</file>